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4250"/>
  </bookViews>
  <sheets>
    <sheet name="ДЦ" sheetId="2" r:id="rId1"/>
  </sheets>
  <calcPr calcId="144525"/>
</workbook>
</file>

<file path=xl/calcChain.xml><?xml version="1.0" encoding="utf-8"?>
<calcChain xmlns="http://schemas.openxmlformats.org/spreadsheetml/2006/main">
  <c r="A92" i="2" l="1"/>
  <c r="A89" i="2"/>
  <c r="A72" i="2"/>
  <c r="D102" i="2" l="1"/>
  <c r="D100" i="2"/>
  <c r="D95" i="2"/>
  <c r="D93" i="2"/>
  <c r="D85" i="2"/>
  <c r="D83" i="2"/>
  <c r="D79" i="2"/>
  <c r="D81" i="2"/>
  <c r="D75" i="2"/>
  <c r="D73" i="2"/>
  <c r="D68" i="2"/>
  <c r="D63" i="2"/>
  <c r="D61" i="2"/>
  <c r="D56" i="2"/>
  <c r="D54" i="2"/>
  <c r="D52" i="2"/>
  <c r="D50" i="2"/>
  <c r="D42" i="2"/>
  <c r="D40" i="2"/>
  <c r="D38" i="2"/>
  <c r="C21" i="2"/>
  <c r="C83" i="2"/>
  <c r="B78" i="2"/>
  <c r="C28" i="2"/>
  <c r="B43" i="2"/>
  <c r="C11" i="2"/>
  <c r="C76" i="2"/>
  <c r="C40" i="2"/>
  <c r="A48" i="2"/>
  <c r="A6" i="2"/>
  <c r="C60" i="2"/>
  <c r="A94" i="2"/>
  <c r="B27" i="2"/>
  <c r="C53" i="2"/>
  <c r="B13" i="2"/>
  <c r="B62" i="2"/>
  <c r="C45" i="2"/>
  <c r="B55" i="2"/>
  <c r="B7" i="2"/>
  <c r="A76" i="2"/>
  <c r="B3" i="2"/>
  <c r="B29" i="2"/>
  <c r="C27" i="2"/>
  <c r="B76" i="2"/>
  <c r="B30" i="2"/>
  <c r="B53" i="2"/>
  <c r="B94" i="2"/>
  <c r="C17" i="2"/>
  <c r="A101" i="2"/>
  <c r="A67" i="2"/>
  <c r="C18" i="2"/>
  <c r="A55" i="2"/>
  <c r="A60" i="2"/>
  <c r="B41" i="2"/>
  <c r="A53" i="2"/>
  <c r="C101" i="2"/>
  <c r="A35" i="2"/>
  <c r="A51" i="2"/>
  <c r="C24" i="2"/>
  <c r="A25" i="2"/>
  <c r="A39" i="2"/>
  <c r="C54" i="2"/>
  <c r="B44" i="2"/>
  <c r="A62" i="2"/>
  <c r="B89" i="2"/>
  <c r="A23" i="2"/>
  <c r="C94" i="2"/>
  <c r="C52" i="2"/>
  <c r="A80" i="2"/>
  <c r="C12" i="2"/>
  <c r="C56" i="2"/>
  <c r="A78" i="2"/>
  <c r="A71" i="2"/>
  <c r="A49" i="2"/>
  <c r="C30" i="2"/>
  <c r="B60" i="2"/>
  <c r="A88" i="2"/>
  <c r="A21" i="2"/>
  <c r="C36" i="2"/>
  <c r="C74" i="2"/>
  <c r="C38" i="2"/>
  <c r="C22" i="2"/>
  <c r="C77" i="2"/>
  <c r="A59" i="2"/>
  <c r="C55" i="2"/>
  <c r="C8" i="2"/>
  <c r="C95" i="2"/>
  <c r="C25" i="2"/>
  <c r="C91" i="2"/>
  <c r="B31" i="2"/>
  <c r="B21" i="2"/>
  <c r="B74" i="2"/>
  <c r="B25" i="2"/>
  <c r="C31" i="2"/>
  <c r="C13" i="2"/>
  <c r="C68" i="2"/>
  <c r="B15" i="2"/>
  <c r="C63" i="2"/>
  <c r="C80" i="2"/>
  <c r="C100" i="2"/>
  <c r="A82" i="2"/>
  <c r="C67" i="2"/>
  <c r="C84" i="2"/>
  <c r="B67" i="2"/>
  <c r="A66" i="2"/>
  <c r="B72" i="2"/>
  <c r="C41" i="2"/>
  <c r="C49" i="2"/>
  <c r="C92" i="2"/>
  <c r="A43" i="2"/>
  <c r="C93" i="2"/>
  <c r="B49" i="2"/>
  <c r="C90" i="2"/>
  <c r="B35" i="2"/>
  <c r="C78" i="2"/>
  <c r="C7" i="2"/>
  <c r="B45" i="2"/>
  <c r="C29" i="2"/>
  <c r="C15" i="2"/>
  <c r="C35" i="2"/>
  <c r="D3" i="2"/>
  <c r="C19" i="2"/>
  <c r="C50" i="2"/>
  <c r="C99" i="2"/>
  <c r="C61" i="2"/>
  <c r="A29" i="2"/>
  <c r="B82" i="2"/>
  <c r="A98" i="2"/>
  <c r="A99" i="2"/>
  <c r="C14" i="2"/>
  <c r="B84" i="2"/>
  <c r="A7" i="2"/>
  <c r="D4" i="2"/>
  <c r="C20" i="2"/>
  <c r="B37" i="2"/>
  <c r="A13" i="2"/>
  <c r="C82" i="2"/>
  <c r="A34" i="2"/>
  <c r="A15" i="2"/>
  <c r="B99" i="2"/>
  <c r="B39" i="2"/>
  <c r="B92" i="2"/>
  <c r="B11" i="2"/>
  <c r="C62" i="2"/>
  <c r="C102" i="2"/>
  <c r="C72" i="2"/>
  <c r="C73" i="2"/>
  <c r="C81" i="2"/>
  <c r="C89" i="2"/>
  <c r="A41" i="2"/>
  <c r="C23" i="2"/>
  <c r="C39" i="2"/>
  <c r="C79" i="2"/>
  <c r="C37" i="2"/>
  <c r="B101" i="2"/>
  <c r="C75" i="2"/>
  <c r="A11" i="2"/>
  <c r="B23" i="2"/>
  <c r="B91" i="2"/>
  <c r="C42" i="2"/>
  <c r="B80" i="2"/>
  <c r="C26" i="2"/>
  <c r="C16" i="2"/>
  <c r="C3" i="2"/>
  <c r="C85" i="2"/>
  <c r="B19" i="2"/>
  <c r="C51" i="2"/>
  <c r="A74" i="2"/>
  <c r="A84" i="2"/>
  <c r="C43" i="2"/>
  <c r="B51" i="2"/>
  <c r="A17" i="2"/>
  <c r="A19" i="2"/>
  <c r="B90" i="2"/>
  <c r="C44" i="2"/>
  <c r="A3" i="2"/>
  <c r="A27" i="2"/>
  <c r="A37" i="2"/>
  <c r="B17" i="2"/>
</calcChain>
</file>

<file path=xl/sharedStrings.xml><?xml version="1.0" encoding="utf-8"?>
<sst xmlns="http://schemas.openxmlformats.org/spreadsheetml/2006/main" count="3" uniqueCount="3">
  <si>
    <t>ВИД</t>
  </si>
  <si>
    <t xml:space="preserve">"BIGTRADE" г. Алматы, ул. Емцова, 9а                                                  email:bigtradealmaty@gmail.com                                                                                                                          www.bigtrade.kz                                                                                                       </t>
  </si>
  <si>
    <t>Гибкая черепица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</si>
</sst>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#,##0_ ;[Red]\-#,##0\ "/>
  </numFmts>
  <fonts count="8" x14ac:knownFonts="1">
    <font>
      <sz val="11"/>
      <color theme="1"/>
      <name val="Arial"/>
    </font>
    <font>
      <sz val="11"/>
      <color theme="1"/>
      <name val="Arial Narrow"/>
    </font>
    <font>
      <sz val="11"/>
      <color theme="1"/>
      <name val="Calibri"/>
    </font>
    <font>
      <sz val="11"/>
      <name val="Arial"/>
    </font>
    <font>
      <b/>
      <sz val="11"/>
      <color theme="1"/>
      <name val="Arial Narrow"/>
    </font>
    <font>
      <b/>
      <sz val="10"/>
      <color theme="1"/>
      <name val="Arial Narrow"/>
    </font>
    <font>
      <sz val="9"/>
      <color theme="1"/>
      <name val="Arial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theme="6" tint="0.59999389629810485"/>
        <bgColor rgb="FFEFEFEF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7F7F7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7F7F7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2" fillId="0" borderId="0" xfId="0" applyFont="1"/>
    <xf numFmtId="0" fontId="1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4" xfId="0" applyFont="1" applyBorder="1"/>
    <xf numFmtId="165" fontId="6" fillId="0" borderId="4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0" borderId="14" xfId="0" applyFont="1" applyBorder="1" applyAlignment="1"/>
    <xf numFmtId="0" fontId="0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7" xfId="0" applyFont="1" applyBorder="1"/>
    <xf numFmtId="0" fontId="1" fillId="0" borderId="6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4" borderId="3" xfId="0" applyFont="1" applyFill="1" applyBorder="1"/>
    <xf numFmtId="0" fontId="1" fillId="2" borderId="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4</xdr:row>
      <xdr:rowOff>38100</xdr:rowOff>
    </xdr:from>
    <xdr:ext cx="990600" cy="1104900"/>
    <xdr:pic>
      <xdr:nvPicPr>
        <xdr:cNvPr id="2" name="image7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66675</xdr:colOff>
      <xdr:row>10</xdr:row>
      <xdr:rowOff>85725</xdr:rowOff>
    </xdr:from>
    <xdr:ext cx="971550" cy="1143000"/>
    <xdr:pic>
      <xdr:nvPicPr>
        <xdr:cNvPr id="3" name="image14.png" title="Изображение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57150</xdr:colOff>
      <xdr:row>16</xdr:row>
      <xdr:rowOff>171450</xdr:rowOff>
    </xdr:from>
    <xdr:ext cx="990600" cy="1114425"/>
    <xdr:pic>
      <xdr:nvPicPr>
        <xdr:cNvPr id="4" name="image11.png" title="Изображение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57150</xdr:colOff>
      <xdr:row>23</xdr:row>
      <xdr:rowOff>38100</xdr:rowOff>
    </xdr:from>
    <xdr:ext cx="990600" cy="1123950"/>
    <xdr:pic>
      <xdr:nvPicPr>
        <xdr:cNvPr id="5" name="image5.png" title="Изображение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57150</xdr:colOff>
      <xdr:row>29</xdr:row>
      <xdr:rowOff>104775</xdr:rowOff>
    </xdr:from>
    <xdr:ext cx="990600" cy="1104900"/>
    <xdr:pic>
      <xdr:nvPicPr>
        <xdr:cNvPr id="6" name="image2.png" title="Изображение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57150</xdr:colOff>
      <xdr:row>36</xdr:row>
      <xdr:rowOff>0</xdr:rowOff>
    </xdr:from>
    <xdr:ext cx="990600" cy="1095375"/>
    <xdr:pic>
      <xdr:nvPicPr>
        <xdr:cNvPr id="7" name="image8.png" title="Изображение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47625</xdr:colOff>
      <xdr:row>41</xdr:row>
      <xdr:rowOff>133351</xdr:rowOff>
    </xdr:from>
    <xdr:ext cx="990600" cy="1009650"/>
    <xdr:pic>
      <xdr:nvPicPr>
        <xdr:cNvPr id="8" name="image15.png" title="Изображение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000625" y="8429626"/>
          <a:ext cx="990600" cy="100965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47625</xdr:colOff>
      <xdr:row>48</xdr:row>
      <xdr:rowOff>161925</xdr:rowOff>
    </xdr:from>
    <xdr:ext cx="990600" cy="1123950"/>
    <xdr:pic>
      <xdr:nvPicPr>
        <xdr:cNvPr id="9" name="image12.png" title="Изображение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57150</xdr:colOff>
      <xdr:row>55</xdr:row>
      <xdr:rowOff>57150</xdr:rowOff>
    </xdr:from>
    <xdr:ext cx="990600" cy="1114425"/>
    <xdr:pic>
      <xdr:nvPicPr>
        <xdr:cNvPr id="10" name="image10.png" title="Изображение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57150</xdr:colOff>
      <xdr:row>61</xdr:row>
      <xdr:rowOff>133350</xdr:rowOff>
    </xdr:from>
    <xdr:ext cx="990600" cy="1114425"/>
    <xdr:pic>
      <xdr:nvPicPr>
        <xdr:cNvPr id="11" name="image12.png" title="Изображение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180975</xdr:colOff>
      <xdr:row>68</xdr:row>
      <xdr:rowOff>57150</xdr:rowOff>
    </xdr:from>
    <xdr:ext cx="695325" cy="1257300"/>
    <xdr:pic>
      <xdr:nvPicPr>
        <xdr:cNvPr id="12" name="image9.png" title="Изображение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114300</xdr:colOff>
      <xdr:row>75</xdr:row>
      <xdr:rowOff>123825</xdr:rowOff>
    </xdr:from>
    <xdr:ext cx="409575" cy="1685925"/>
    <xdr:pic>
      <xdr:nvPicPr>
        <xdr:cNvPr id="13" name="image3.png" title="Изображение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590550</xdr:colOff>
      <xdr:row>79</xdr:row>
      <xdr:rowOff>142875</xdr:rowOff>
    </xdr:from>
    <xdr:ext cx="428625" cy="1628775"/>
    <xdr:pic>
      <xdr:nvPicPr>
        <xdr:cNvPr id="14" name="image13.png" title="Изображение"/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190500</xdr:colOff>
      <xdr:row>89</xdr:row>
      <xdr:rowOff>104775</xdr:rowOff>
    </xdr:from>
    <xdr:ext cx="838200" cy="714375"/>
    <xdr:pic>
      <xdr:nvPicPr>
        <xdr:cNvPr id="15" name="image4.png" title="Изображение"/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47625</xdr:colOff>
      <xdr:row>94</xdr:row>
      <xdr:rowOff>28575</xdr:rowOff>
    </xdr:from>
    <xdr:ext cx="990600" cy="542925"/>
    <xdr:pic>
      <xdr:nvPicPr>
        <xdr:cNvPr id="16" name="image16.png" title="Изображение"/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95250</xdr:colOff>
      <xdr:row>98</xdr:row>
      <xdr:rowOff>19050</xdr:rowOff>
    </xdr:from>
    <xdr:ext cx="914400" cy="400050"/>
    <xdr:pic>
      <xdr:nvPicPr>
        <xdr:cNvPr id="17" name="image6.png" title="Изображение"/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466725</xdr:colOff>
      <xdr:row>1</xdr:row>
      <xdr:rowOff>28575</xdr:rowOff>
    </xdr:from>
    <xdr:to>
      <xdr:col>0</xdr:col>
      <xdr:colOff>2647950</xdr:colOff>
      <xdr:row>1</xdr:row>
      <xdr:rowOff>838134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314325"/>
          <a:ext cx="2181225" cy="809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2"/>
  <sheetViews>
    <sheetView showGridLines="0" tabSelected="1" topLeftCell="A28" workbookViewId="0">
      <selection activeCell="D44" sqref="D44"/>
    </sheetView>
  </sheetViews>
  <sheetFormatPr defaultColWidth="12.625" defaultRowHeight="15" customHeight="1" x14ac:dyDescent="0.2"/>
  <cols>
    <col min="1" max="1" width="39.5" customWidth="1"/>
    <col min="2" max="4" width="8.5" customWidth="1"/>
    <col min="5" max="5" width="14.625" customWidth="1"/>
  </cols>
  <sheetData>
    <row r="1" spans="1:5" ht="22.5" customHeight="1" x14ac:dyDescent="0.2">
      <c r="A1" s="40" t="s">
        <v>2</v>
      </c>
      <c r="B1" s="41"/>
      <c r="C1" s="41"/>
      <c r="D1" s="41"/>
      <c r="E1" s="42"/>
    </row>
    <row r="2" spans="1:5" ht="66.75" customHeight="1" x14ac:dyDescent="0.2">
      <c r="A2" s="24"/>
      <c r="B2" s="25" t="s">
        <v>1</v>
      </c>
      <c r="C2" s="25"/>
      <c r="D2" s="25"/>
      <c r="E2" s="25"/>
    </row>
    <row r="3" spans="1:5" ht="15" customHeight="1" x14ac:dyDescent="0.2">
      <c r="A3" s="36" t="str">
        <f ca="1">IFERROR(__xludf.DUMMYFUNCTION("IMPORTRANGE(""11y68GnFex5Qdt5wUdGCZ50TpyilVI8xDBZWGl1i7Pls/edit#gid=1090700198"",""РАСЧЕТ ГЧ !A4:C103"")"),"Наименование")</f>
        <v>Наименование</v>
      </c>
      <c r="B3" s="38" t="str">
        <f ca="1">IFERROR(__xludf.DUMMYFUNCTION("""COMPUTED_VALUE"""),"Кол-во  в упаковке")</f>
        <v>Кол-во  в упаковке</v>
      </c>
      <c r="C3" s="38" t="str">
        <f ca="1">IFERROR(__xludf.DUMMYFUNCTION("""COMPUTED_VALUE"""),"Ед.изм.")</f>
        <v>Ед.изм.</v>
      </c>
      <c r="D3" s="23" t="str">
        <f ca="1">IFERROR(__xludf.DUMMYFUNCTION("IMPORTRANGE(""11y68GnFex5Qdt5wUdGCZ50TpyilVI8xDBZWGl1i7Pls/edit#gid=1090700198"",""ЗЦ!H4:H103"")"),"Цены")</f>
        <v>Цены</v>
      </c>
      <c r="E3" s="29" t="s">
        <v>0</v>
      </c>
    </row>
    <row r="4" spans="1:5" ht="15" customHeight="1" x14ac:dyDescent="0.2">
      <c r="A4" s="37"/>
      <c r="B4" s="30"/>
      <c r="C4" s="30"/>
      <c r="D4" s="3" t="str">
        <f ca="1">IFERROR(__xludf.DUMMYFUNCTION("""COMPUTED_VALUE"""),"тенге")</f>
        <v>тенге</v>
      </c>
      <c r="E4" s="30"/>
    </row>
    <row r="5" spans="1:5" ht="15" customHeight="1" x14ac:dyDescent="0.2">
      <c r="A5" s="2"/>
      <c r="B5" s="2"/>
      <c r="C5" s="2"/>
      <c r="D5" s="4"/>
      <c r="E5" s="31"/>
    </row>
    <row r="6" spans="1:5" ht="15" customHeight="1" x14ac:dyDescent="0.2">
      <c r="A6" s="5" t="str">
        <f ca="1">IFERROR(__xludf.DUMMYFUNCTION("""COMPUTED_VALUE"""),"Ламинированная битумная черепица Döcke PIE, серия PREMIUM Новинка!")</f>
        <v>Ламинированная битумная черепица Döcke PIE, серия PREMIUM Новинка!</v>
      </c>
      <c r="B6" s="6"/>
      <c r="C6" s="6"/>
      <c r="D6" s="7"/>
      <c r="E6" s="32"/>
    </row>
    <row r="7" spans="1:5" ht="15" customHeight="1" x14ac:dyDescent="0.2">
      <c r="A7" s="26" t="str">
        <f ca="1">IFERROR(__xludf.DUMMYFUNCTION("""COMPUTED_VALUE"""),"Ламинированная гибкая черепица Döcke PIE PREMIUM/ DRAGON/ Зрелый каштан,Мускат, Халва, Вагаси, Слива, Карамель, Капучино")</f>
        <v>Ламинированная гибкая черепица Döcke PIE PREMIUM/ DRAGON/ Зрелый каштан,Мускат, Халва, Вагаси, Слива, Карамель, Капучино</v>
      </c>
      <c r="B7" s="28" t="str">
        <f ca="1">IFERROR(__xludf.DUMMYFUNCTION("""COMPUTED_VALUE"""),"2,38 кв.м")</f>
        <v>2,38 кв.м</v>
      </c>
      <c r="C7" s="8" t="str">
        <f ca="1">IFERROR(__xludf.DUMMYFUNCTION("""COMPUTED_VALUE"""),"кв.м")</f>
        <v>кв.м</v>
      </c>
      <c r="D7" s="7">
        <v>3788</v>
      </c>
      <c r="E7" s="32"/>
    </row>
    <row r="8" spans="1:5" ht="15" customHeight="1" x14ac:dyDescent="0.2">
      <c r="A8" s="27"/>
      <c r="B8" s="27"/>
      <c r="C8" s="9" t="str">
        <f ca="1">IFERROR(__xludf.DUMMYFUNCTION("""COMPUTED_VALUE"""),"уп.")</f>
        <v>уп.</v>
      </c>
      <c r="D8" s="7">
        <v>9018</v>
      </c>
      <c r="E8" s="32"/>
    </row>
    <row r="9" spans="1:5" ht="15" customHeight="1" x14ac:dyDescent="0.2">
      <c r="A9" s="2"/>
      <c r="B9" s="2"/>
      <c r="C9" s="2"/>
      <c r="D9" s="10"/>
      <c r="E9" s="32"/>
    </row>
    <row r="10" spans="1:5" ht="15" customHeight="1" x14ac:dyDescent="0.2">
      <c r="A10" s="5"/>
      <c r="B10" s="6"/>
      <c r="C10" s="6"/>
      <c r="D10" s="11"/>
      <c r="E10" s="32"/>
    </row>
    <row r="11" spans="1:5" ht="15" customHeight="1" x14ac:dyDescent="0.2">
      <c r="A11" s="26" t="str">
        <f ca="1">IFERROR(__xludf.DUMMYFUNCTION("""COMPUTED_VALUE"""),"Гибкая черепица Döcke PIE PREMIUM/ НИЦЦА/ Какао, Кофе, Клубника, Фладен")</f>
        <v>Гибкая черепица Döcke PIE PREMIUM/ НИЦЦА/ Какао, Кофе, Клубника, Фладен</v>
      </c>
      <c r="B11" s="28" t="str">
        <f ca="1">IFERROR(__xludf.DUMMYFUNCTION("""COMPUTED_VALUE"""),"2,9 кв.м")</f>
        <v>2,9 кв.м</v>
      </c>
      <c r="C11" s="8" t="str">
        <f ca="1">IFERROR(__xludf.DUMMYFUNCTION("""COMPUTED_VALUE"""),"кв.м")</f>
        <v>кв.м</v>
      </c>
      <c r="D11" s="7">
        <v>3281</v>
      </c>
      <c r="E11" s="32"/>
    </row>
    <row r="12" spans="1:5" ht="15" customHeight="1" x14ac:dyDescent="0.2">
      <c r="A12" s="27"/>
      <c r="B12" s="27"/>
      <c r="C12" s="9" t="str">
        <f ca="1">IFERROR(__xludf.DUMMYFUNCTION("""COMPUTED_VALUE"""),"уп.")</f>
        <v>уп.</v>
      </c>
      <c r="D12" s="7">
        <v>9430</v>
      </c>
      <c r="E12" s="32"/>
    </row>
    <row r="13" spans="1:5" ht="15" customHeight="1" x14ac:dyDescent="0.2">
      <c r="A13" s="26" t="str">
        <f ca="1">IFERROR(__xludf.DUMMYFUNCTION("""COMPUTED_VALUE"""),"Гибкая черепица Döcke PIE PREMIUM/ КЁЛЬН/ Имбирь, Корица, Мята, Чернослив, Тирамису, Голубика")</f>
        <v>Гибкая черепица Döcke PIE PREMIUM/ КЁЛЬН/ Имбирь, Корица, Мята, Чернослив, Тирамису, Голубика</v>
      </c>
      <c r="B13" s="28" t="str">
        <f ca="1">IFERROR(__xludf.DUMMYFUNCTION("""COMPUTED_VALUE"""),"3 кв.м")</f>
        <v>3 кв.м</v>
      </c>
      <c r="C13" s="8" t="str">
        <f ca="1">IFERROR(__xludf.DUMMYFUNCTION("""COMPUTED_VALUE"""),"кв.м")</f>
        <v>кв.м</v>
      </c>
      <c r="D13" s="7">
        <v>3290</v>
      </c>
      <c r="E13" s="32"/>
    </row>
    <row r="14" spans="1:5" ht="15" customHeight="1" x14ac:dyDescent="0.2">
      <c r="A14" s="27"/>
      <c r="B14" s="27"/>
      <c r="C14" s="9" t="str">
        <f ca="1">IFERROR(__xludf.DUMMYFUNCTION("""COMPUTED_VALUE"""),"уп.")</f>
        <v>уп.</v>
      </c>
      <c r="D14" s="7">
        <v>9870</v>
      </c>
      <c r="E14" s="32"/>
    </row>
    <row r="15" spans="1:5" ht="15" customHeight="1" x14ac:dyDescent="0.2">
      <c r="A15" s="26" t="str">
        <f ca="1">IFERROR(__xludf.DUMMYFUNCTION("""COMPUTED_VALUE"""),"Гибкая черепица Döcke PIE PREMIUM/ ШЕФФИЛД/ Бисквит, Кофе, Миндаль, Клубника, Зрелый каштан")</f>
        <v>Гибкая черепица Döcke PIE PREMIUM/ ШЕФФИЛД/ Бисквит, Кофе, Миндаль, Клубника, Зрелый каштан</v>
      </c>
      <c r="B15" s="28" t="str">
        <f ca="1">IFERROR(__xludf.DUMMYFUNCTION("""COMPUTED_VALUE"""),"3 кв.м")</f>
        <v>3 кв.м</v>
      </c>
      <c r="C15" s="8" t="str">
        <f ca="1">IFERROR(__xludf.DUMMYFUNCTION("""COMPUTED_VALUE"""),"кв.м")</f>
        <v>кв.м</v>
      </c>
      <c r="D15" s="7">
        <v>3388</v>
      </c>
      <c r="E15" s="32"/>
    </row>
    <row r="16" spans="1:5" ht="15" customHeight="1" x14ac:dyDescent="0.2">
      <c r="A16" s="27"/>
      <c r="B16" s="27"/>
      <c r="C16" s="9" t="str">
        <f ca="1">IFERROR(__xludf.DUMMYFUNCTION("""COMPUTED_VALUE"""),"уп.")</f>
        <v>уп.</v>
      </c>
      <c r="D16" s="7">
        <v>10166</v>
      </c>
      <c r="E16" s="32"/>
    </row>
    <row r="17" spans="1:5" ht="15" customHeight="1" x14ac:dyDescent="0.2">
      <c r="A17" s="26" t="str">
        <f ca="1">IFERROR(__xludf.DUMMYFUNCTION("""COMPUTED_VALUE"""),"Гибкая черепица Döcke PIE PREMIUM/ ГРАНАДА/ Какао, Кофе, Кунжут, Капучино, Голубика")</f>
        <v>Гибкая черепица Döcke PIE PREMIUM/ ГРАНАДА/ Какао, Кофе, Кунжут, Капучино, Голубика</v>
      </c>
      <c r="B17" s="28" t="str">
        <f ca="1">IFERROR(__xludf.DUMMYFUNCTION("""COMPUTED_VALUE"""),"3 кв.м")</f>
        <v>3 кв.м</v>
      </c>
      <c r="C17" s="8" t="str">
        <f ca="1">IFERROR(__xludf.DUMMYFUNCTION("""COMPUTED_VALUE"""),"кв.м")</f>
        <v>кв.м</v>
      </c>
      <c r="D17" s="22">
        <v>3166</v>
      </c>
      <c r="E17" s="32"/>
    </row>
    <row r="18" spans="1:5" ht="15" customHeight="1" x14ac:dyDescent="0.2">
      <c r="A18" s="27"/>
      <c r="B18" s="27"/>
      <c r="C18" s="9" t="str">
        <f ca="1">IFERROR(__xludf.DUMMYFUNCTION("""COMPUTED_VALUE"""),"уп.")</f>
        <v>уп.</v>
      </c>
      <c r="D18" s="7">
        <v>9500</v>
      </c>
      <c r="E18" s="32"/>
    </row>
    <row r="19" spans="1:5" ht="15" customHeight="1" x14ac:dyDescent="0.2">
      <c r="A19" s="26" t="str">
        <f ca="1">IFERROR(__xludf.DUMMYFUNCTION("""COMPUTED_VALUE"""),"Гибкая черепица Döcke PIE PREMIUM/ ГЕНУЯ/ Амаретто, Трюфель, Канноли, Мускат, Зрелый каштан, Тирамису")</f>
        <v>Гибкая черепица Döcke PIE PREMIUM/ ГЕНУЯ/ Амаретто, Трюфель, Канноли, Мускат, Зрелый каштан, Тирамису</v>
      </c>
      <c r="B19" s="28" t="str">
        <f ca="1">IFERROR(__xludf.DUMMYFUNCTION("""COMPUTED_VALUE"""),"3 кв.м")</f>
        <v>3 кв.м</v>
      </c>
      <c r="C19" s="8" t="str">
        <f ca="1">IFERROR(__xludf.DUMMYFUNCTION("""COMPUTED_VALUE"""),"кв.м")</f>
        <v>кв.м</v>
      </c>
      <c r="D19" s="7">
        <v>3388</v>
      </c>
      <c r="E19" s="32"/>
    </row>
    <row r="20" spans="1:5" ht="15" customHeight="1" x14ac:dyDescent="0.2">
      <c r="A20" s="27"/>
      <c r="B20" s="27"/>
      <c r="C20" s="9" t="str">
        <f ca="1">IFERROR(__xludf.DUMMYFUNCTION("""COMPUTED_VALUE"""),"уп.")</f>
        <v>уп.</v>
      </c>
      <c r="D20" s="7">
        <v>10166</v>
      </c>
      <c r="E20" s="32"/>
    </row>
    <row r="21" spans="1:5" ht="15" customHeight="1" x14ac:dyDescent="0.2">
      <c r="A21" s="26" t="str">
        <f ca="1">IFERROR(__xludf.DUMMYFUNCTION("""COMPUTED_VALUE"""),"Гибкая черепица Döcke PIE PREMIUM/ ЛЬЕЖ/ Мускат, Вагаси, Кофе, Слива")</f>
        <v>Гибкая черепица Döcke PIE PREMIUM/ ЛЬЕЖ/ Мускат, Вагаси, Кофе, Слива</v>
      </c>
      <c r="B21" s="28" t="str">
        <f ca="1">IFERROR(__xludf.DUMMYFUNCTION("""COMPUTED_VALUE"""),"3,1 кв.м")</f>
        <v>3,1 кв.м</v>
      </c>
      <c r="C21" s="8" t="str">
        <f ca="1">IFERROR(__xludf.DUMMYFUNCTION("""COMPUTED_VALUE"""),"кв.м")</f>
        <v>кв.м</v>
      </c>
      <c r="D21" s="7">
        <v>3536</v>
      </c>
      <c r="E21" s="32"/>
    </row>
    <row r="22" spans="1:5" ht="15" customHeight="1" x14ac:dyDescent="0.2">
      <c r="A22" s="27"/>
      <c r="B22" s="27"/>
      <c r="C22" s="9" t="str">
        <f ca="1">IFERROR(__xludf.DUMMYFUNCTION("""COMPUTED_VALUE"""),"уп.")</f>
        <v>уп.</v>
      </c>
      <c r="D22" s="7">
        <v>10960</v>
      </c>
      <c r="E22" s="32"/>
    </row>
    <row r="23" spans="1:5" ht="15" customHeight="1" x14ac:dyDescent="0.2">
      <c r="A23" s="26" t="str">
        <f ca="1">IFERROR(__xludf.DUMMYFUNCTION("""COMPUTED_VALUE"""),"Гибкая черепица Döcke PIE PREMIUM/ ЦЮРИХ/ Арахис, Кофе, Чили, Фладен, Изюм, Мускат, Вагаси, Капучино")</f>
        <v>Гибкая черепица Döcke PIE PREMIUM/ ЦЮРИХ/ Арахис, Кофе, Чили, Фладен, Изюм, Мускат, Вагаси, Капучино</v>
      </c>
      <c r="B23" s="28" t="str">
        <f ca="1">IFERROR(__xludf.DUMMYFUNCTION("""COMPUTED_VALUE"""),"3,1 кв.м")</f>
        <v>3,1 кв.м</v>
      </c>
      <c r="C23" s="8" t="str">
        <f ca="1">IFERROR(__xludf.DUMMYFUNCTION("""COMPUTED_VALUE"""),"кв.м")</f>
        <v>кв.м</v>
      </c>
      <c r="D23" s="7">
        <v>3963</v>
      </c>
      <c r="E23" s="32"/>
    </row>
    <row r="24" spans="1:5" ht="15" customHeight="1" x14ac:dyDescent="0.2">
      <c r="A24" s="27"/>
      <c r="B24" s="27"/>
      <c r="C24" s="9" t="str">
        <f ca="1">IFERROR(__xludf.DUMMYFUNCTION("""COMPUTED_VALUE"""),"уп.")</f>
        <v>уп.</v>
      </c>
      <c r="D24" s="7">
        <v>12286</v>
      </c>
      <c r="E24" s="32"/>
    </row>
    <row r="25" spans="1:5" ht="15" customHeight="1" x14ac:dyDescent="0.2">
      <c r="A25" s="26" t="str">
        <f ca="1">IFERROR(__xludf.DUMMYFUNCTION("""COMPUTED_VALUE"""),"Гибкая черепица Döcke PIE PREMIUM/ ЖЕНЕВА/ Арахис, Кофе, Чили, Фладен, Изюм, Мускат, Вагаси, Капучино")</f>
        <v>Гибкая черепица Döcke PIE PREMIUM/ ЖЕНЕВА/ Арахис, Кофе, Чили, Фладен, Изюм, Мускат, Вагаси, Капучино</v>
      </c>
      <c r="B25" s="28" t="str">
        <f ca="1">IFERROR(__xludf.DUMMYFUNCTION("""COMPUTED_VALUE"""),"3,1 кв.м")</f>
        <v>3,1 кв.м</v>
      </c>
      <c r="C25" s="8" t="str">
        <f ca="1">IFERROR(__xludf.DUMMYFUNCTION("""COMPUTED_VALUE"""),"кв.м")</f>
        <v>кв.м</v>
      </c>
      <c r="D25" s="7">
        <v>4112</v>
      </c>
      <c r="E25" s="32"/>
    </row>
    <row r="26" spans="1:5" ht="15" customHeight="1" x14ac:dyDescent="0.2">
      <c r="A26" s="27"/>
      <c r="B26" s="27"/>
      <c r="C26" s="9" t="str">
        <f ca="1">IFERROR(__xludf.DUMMYFUNCTION("""COMPUTED_VALUE"""),"уп.")</f>
        <v>уп.</v>
      </c>
      <c r="D26" s="7">
        <v>12748</v>
      </c>
      <c r="E26" s="32"/>
    </row>
    <row r="27" spans="1:5" ht="15" customHeight="1" x14ac:dyDescent="0.2">
      <c r="A27" s="26" t="str">
        <f ca="1">IFERROR(__xludf.DUMMYFUNCTION("""COMPUTED_VALUE"""),"Гибкая черепица Döcke PIE PREMIUM/ САППОРО/ Вагаси, Кофе, Мускат, Слива, Зрелый каштан, Тирамису, Халва")</f>
        <v>Гибкая черепица Döcke PIE PREMIUM/ САППОРО/ Вагаси, Кофе, Мускат, Слива, Зрелый каштан, Тирамису, Халва</v>
      </c>
      <c r="B27" s="28" t="str">
        <f ca="1">IFERROR(__xludf.DUMMYFUNCTION("""COMPUTED_VALUE"""),"2,4 кв.м")</f>
        <v>2,4 кв.м</v>
      </c>
      <c r="C27" s="8" t="str">
        <f ca="1">IFERROR(__xludf.DUMMYFUNCTION("""COMPUTED_VALUE"""),"кв.м")</f>
        <v>кв.м</v>
      </c>
      <c r="D27" s="7">
        <v>5520</v>
      </c>
      <c r="E27" s="32"/>
    </row>
    <row r="28" spans="1:5" ht="15" customHeight="1" x14ac:dyDescent="0.2">
      <c r="A28" s="27"/>
      <c r="B28" s="27"/>
      <c r="C28" s="9" t="str">
        <f ca="1">IFERROR(__xludf.DUMMYFUNCTION("""COMPUTED_VALUE"""),"уп.")</f>
        <v>уп.</v>
      </c>
      <c r="D28" s="7">
        <v>13248</v>
      </c>
      <c r="E28" s="32"/>
    </row>
    <row r="29" spans="1:5" ht="15" customHeight="1" x14ac:dyDescent="0.2">
      <c r="A29" s="34" t="str">
        <f ca="1">IFERROR(__xludf.DUMMYFUNCTION("""COMPUTED_VALUE"""),"Коньково-карнизная черепица Döcke PIE PREMIUM/ Все цвета")</f>
        <v>Коньково-карнизная черепица Döcke PIE PREMIUM/ Все цвета</v>
      </c>
      <c r="B29" s="12" t="str">
        <f ca="1">IFERROR(__xludf.DUMMYFUNCTION("""COMPUTED_VALUE"""),"11 (конек)")</f>
        <v>11 (конек)</v>
      </c>
      <c r="C29" s="12" t="str">
        <f ca="1">IFERROR(__xludf.DUMMYFUNCTION("""COMPUTED_VALUE"""),"п.м")</f>
        <v>п.м</v>
      </c>
      <c r="D29" s="7">
        <v>1903</v>
      </c>
      <c r="E29" s="32"/>
    </row>
    <row r="30" spans="1:5" ht="15" customHeight="1" x14ac:dyDescent="0.2">
      <c r="A30" s="32"/>
      <c r="B30" s="12" t="str">
        <f ca="1">IFERROR(__xludf.DUMMYFUNCTION("""COMPUTED_VALUE"""),"22 (карниз)")</f>
        <v>22 (карниз)</v>
      </c>
      <c r="C30" s="12" t="str">
        <f ca="1">IFERROR(__xludf.DUMMYFUNCTION("""COMPUTED_VALUE"""),"п.м")</f>
        <v>п.м</v>
      </c>
      <c r="D30" s="7">
        <v>951</v>
      </c>
      <c r="E30" s="32"/>
    </row>
    <row r="31" spans="1:5" ht="15" customHeight="1" x14ac:dyDescent="0.2">
      <c r="A31" s="30"/>
      <c r="B31" s="12">
        <f ca="1">IFERROR(__xludf.DUMMYFUNCTION("""COMPUTED_VALUE"""),1)</f>
        <v>1</v>
      </c>
      <c r="C31" s="12" t="str">
        <f ca="1">IFERROR(__xludf.DUMMYFUNCTION("""COMPUTED_VALUE"""),"уп.")</f>
        <v>уп.</v>
      </c>
      <c r="D31" s="7">
        <v>20942</v>
      </c>
      <c r="E31" s="32"/>
    </row>
    <row r="32" spans="1:5" ht="15" customHeight="1" x14ac:dyDescent="0.2">
      <c r="A32" s="2"/>
      <c r="B32" s="2"/>
      <c r="C32" s="2"/>
      <c r="D32" s="4"/>
      <c r="E32" s="32"/>
    </row>
    <row r="33" spans="1:5" ht="4.5" customHeight="1" x14ac:dyDescent="0.2">
      <c r="A33" s="2"/>
      <c r="B33" s="2"/>
      <c r="C33" s="2"/>
      <c r="D33" s="10"/>
      <c r="E33" s="32"/>
    </row>
    <row r="34" spans="1:5" ht="16.5" x14ac:dyDescent="0.2">
      <c r="A34" s="5" t="str">
        <f ca="1">IFERROR(__xludf.DUMMYFUNCTION("""COMPUTED_VALUE"""),"Черепица Döcke PIE, серия STANDARD")</f>
        <v>Черепица Döcke PIE, серия STANDARD</v>
      </c>
      <c r="B34" s="6"/>
      <c r="C34" s="6"/>
      <c r="D34" s="7"/>
      <c r="E34" s="32"/>
    </row>
    <row r="35" spans="1:5" ht="16.5" x14ac:dyDescent="0.2">
      <c r="A35" s="26" t="str">
        <f ca="1">IFERROR(__xludf.DUMMYFUNCTION("""COMPUTED_VALUE"""),"Гибкая черепица Döcke PIE STANDARD/ СОТА/ Зеленый, Коричневый, Красный, Серый ")</f>
        <v xml:space="preserve">Гибкая черепица Döcke PIE STANDARD/ СОТА/ Зеленый, Коричневый, Красный, Серый </v>
      </c>
      <c r="B35" s="28" t="str">
        <f ca="1">IFERROR(__xludf.DUMMYFUNCTION("""COMPUTED_VALUE"""),"3 кв.м")</f>
        <v>3 кв.м</v>
      </c>
      <c r="C35" s="8" t="str">
        <f ca="1">IFERROR(__xludf.DUMMYFUNCTION("""COMPUTED_VALUE"""),"кв.м")</f>
        <v>кв.м</v>
      </c>
      <c r="D35" s="7">
        <v>2603</v>
      </c>
      <c r="E35" s="32"/>
    </row>
    <row r="36" spans="1:5" ht="16.5" x14ac:dyDescent="0.2">
      <c r="A36" s="27"/>
      <c r="B36" s="27"/>
      <c r="C36" s="9" t="str">
        <f ca="1">IFERROR(__xludf.DUMMYFUNCTION("""COMPUTED_VALUE"""),"уп.")</f>
        <v>уп.</v>
      </c>
      <c r="D36" s="7">
        <v>7810</v>
      </c>
      <c r="E36" s="32"/>
    </row>
    <row r="37" spans="1:5" ht="16.5" x14ac:dyDescent="0.2">
      <c r="A37" s="26" t="str">
        <f ca="1">IFERROR(__xludf.DUMMYFUNCTION("""COMPUTED_VALUE"""),"Гибкая черепица Döcke PIE STANDARD/ ТЕТРИС/ Красный, Коричневый, Зеленый")</f>
        <v>Гибкая черепица Döcke PIE STANDARD/ ТЕТРИС/ Красный, Коричневый, Зеленый</v>
      </c>
      <c r="B37" s="28" t="str">
        <f ca="1">IFERROR(__xludf.DUMMYFUNCTION("""COMPUTED_VALUE"""),"3 кв.м")</f>
        <v>3 кв.м</v>
      </c>
      <c r="C37" s="8" t="str">
        <f ca="1">IFERROR(__xludf.DUMMYFUNCTION("""COMPUTED_VALUE"""),"кв.м")</f>
        <v>кв.м</v>
      </c>
      <c r="D37" s="7">
        <v>2681</v>
      </c>
      <c r="E37" s="32"/>
    </row>
    <row r="38" spans="1:5" ht="16.5" x14ac:dyDescent="0.2">
      <c r="A38" s="27"/>
      <c r="B38" s="27"/>
      <c r="C38" s="9" t="str">
        <f ca="1">IFERROR(__xludf.DUMMYFUNCTION("""COMPUTED_VALUE"""),"уп.")</f>
        <v>уп.</v>
      </c>
      <c r="D38" s="7">
        <f>D37*3</f>
        <v>8043</v>
      </c>
      <c r="E38" s="32"/>
    </row>
    <row r="39" spans="1:5" ht="16.5" x14ac:dyDescent="0.2">
      <c r="A39" s="26" t="str">
        <f ca="1">IFERROR(__xludf.DUMMYFUNCTION("""COMPUTED_VALUE"""),"Гибкая черепица Döcke PIE STANDARD/ КОЛЬЧУГА/ Зеленый, Красный, Коричневый ")</f>
        <v xml:space="preserve">Гибкая черепица Döcke PIE STANDARD/ КОЛЬЧУГА/ Зеленый, Красный, Коричневый </v>
      </c>
      <c r="B39" s="28" t="str">
        <f ca="1">IFERROR(__xludf.DUMMYFUNCTION("""COMPUTED_VALUE"""),"3,1 кв.м")</f>
        <v>3,1 кв.м</v>
      </c>
      <c r="C39" s="8" t="str">
        <f ca="1">IFERROR(__xludf.DUMMYFUNCTION("""COMPUTED_VALUE"""),"кв.м")</f>
        <v>кв.м</v>
      </c>
      <c r="D39" s="7">
        <v>2993</v>
      </c>
      <c r="E39" s="32"/>
    </row>
    <row r="40" spans="1:5" ht="16.5" x14ac:dyDescent="0.2">
      <c r="A40" s="27"/>
      <c r="B40" s="27"/>
      <c r="C40" s="9" t="str">
        <f ca="1">IFERROR(__xludf.DUMMYFUNCTION("""COMPUTED_VALUE"""),"уп.")</f>
        <v>уп.</v>
      </c>
      <c r="D40" s="7">
        <f>D39*3</f>
        <v>8979</v>
      </c>
      <c r="E40" s="32"/>
    </row>
    <row r="41" spans="1:5" ht="16.5" x14ac:dyDescent="0.2">
      <c r="A41" s="26" t="str">
        <f ca="1">IFERROR(__xludf.DUMMYFUNCTION("""COMPUTED_VALUE"""),"Гибкая черепица Döcke PIE STANDARD/ КРОНА/ Красный, Коричневый, Серый ")</f>
        <v xml:space="preserve">Гибкая черепица Döcke PIE STANDARD/ КРОНА/ Красный, Коричневый, Серый </v>
      </c>
      <c r="B41" s="28" t="str">
        <f ca="1">IFERROR(__xludf.DUMMYFUNCTION("""COMPUTED_VALUE"""),"3,1 кв.м")</f>
        <v>3,1 кв.м</v>
      </c>
      <c r="C41" s="8" t="str">
        <f ca="1">IFERROR(__xludf.DUMMYFUNCTION("""COMPUTED_VALUE"""),"кв.м")</f>
        <v>кв.м</v>
      </c>
      <c r="D41" s="7">
        <v>3253</v>
      </c>
      <c r="E41" s="32"/>
    </row>
    <row r="42" spans="1:5" ht="16.5" x14ac:dyDescent="0.2">
      <c r="A42" s="27"/>
      <c r="B42" s="27"/>
      <c r="C42" s="9" t="str">
        <f ca="1">IFERROR(__xludf.DUMMYFUNCTION("""COMPUTED_VALUE"""),"уп.")</f>
        <v>уп.</v>
      </c>
      <c r="D42" s="7">
        <f>D41*3</f>
        <v>9759</v>
      </c>
      <c r="E42" s="32"/>
    </row>
    <row r="43" spans="1:5" ht="16.5" x14ac:dyDescent="0.2">
      <c r="A43" s="34" t="str">
        <f ca="1">IFERROR(__xludf.DUMMYFUNCTION("""COMPUTED_VALUE"""),"Коньково-карнизная черепица Döcke PIE STANDARD/ Зеленый, Коричневый, Красный, Серый ")</f>
        <v xml:space="preserve">Коньково-карнизная черепица Döcke PIE STANDARD/ Зеленый, Коричневый, Красный, Серый </v>
      </c>
      <c r="B43" s="12" t="str">
        <f ca="1">IFERROR(__xludf.DUMMYFUNCTION("""COMPUTED_VALUE"""),"11 (конек)")</f>
        <v>11 (конек)</v>
      </c>
      <c r="C43" s="12" t="str">
        <f ca="1">IFERROR(__xludf.DUMMYFUNCTION("""COMPUTED_VALUE"""),"п.м")</f>
        <v>п.м</v>
      </c>
      <c r="D43" s="7">
        <v>1762</v>
      </c>
      <c r="E43" s="32"/>
    </row>
    <row r="44" spans="1:5" ht="16.5" x14ac:dyDescent="0.2">
      <c r="A44" s="32"/>
      <c r="B44" s="12" t="str">
        <f ca="1">IFERROR(__xludf.DUMMYFUNCTION("""COMPUTED_VALUE"""),"22 (карниз)")</f>
        <v>22 (карниз)</v>
      </c>
      <c r="C44" s="12" t="str">
        <f ca="1">IFERROR(__xludf.DUMMYFUNCTION("""COMPUTED_VALUE"""),"п.м")</f>
        <v>п.м</v>
      </c>
      <c r="D44" s="7">
        <v>881</v>
      </c>
      <c r="E44" s="32"/>
    </row>
    <row r="45" spans="1:5" ht="15" customHeight="1" x14ac:dyDescent="0.2">
      <c r="A45" s="30"/>
      <c r="B45" s="12">
        <f ca="1">IFERROR(__xludf.DUMMYFUNCTION("""COMPUTED_VALUE"""),1)</f>
        <v>1</v>
      </c>
      <c r="C45" s="12" t="str">
        <f ca="1">IFERROR(__xludf.DUMMYFUNCTION("""COMPUTED_VALUE"""),"уп.")</f>
        <v>уп.</v>
      </c>
      <c r="D45" s="7">
        <v>19391</v>
      </c>
      <c r="E45" s="32"/>
    </row>
    <row r="46" spans="1:5" ht="16.5" x14ac:dyDescent="0.2">
      <c r="A46" s="2"/>
      <c r="B46" s="2"/>
      <c r="C46" s="2"/>
      <c r="D46" s="10"/>
      <c r="E46" s="32"/>
    </row>
    <row r="47" spans="1:5" ht="16.5" x14ac:dyDescent="0.2">
      <c r="A47" s="2"/>
      <c r="B47" s="2"/>
      <c r="C47" s="2"/>
      <c r="D47" s="10"/>
      <c r="E47" s="32"/>
    </row>
    <row r="48" spans="1:5" ht="16.5" x14ac:dyDescent="0.2">
      <c r="A48" s="5" t="str">
        <f ca="1">IFERROR(__xludf.DUMMYFUNCTION("""COMPUTED_VALUE"""),"Черепица Döcke PIE, серия EUROPA")</f>
        <v>Черепица Döcke PIE, серия EUROPA</v>
      </c>
      <c r="B48" s="6"/>
      <c r="C48" s="6"/>
      <c r="D48" s="7"/>
      <c r="E48" s="32"/>
    </row>
    <row r="49" spans="1:5" ht="16.5" x14ac:dyDescent="0.2">
      <c r="A49" s="26" t="str">
        <f ca="1">IFERROR(__xludf.DUMMYFUNCTION("""COMPUTED_VALUE"""),"Гибкая черепица Döcke PIE EUROPA/ KARAT/ Зеленый, Коричневый, Красный, Серый")</f>
        <v>Гибкая черепица Döcke PIE EUROPA/ KARAT/ Зеленый, Коричневый, Красный, Серый</v>
      </c>
      <c r="B49" s="28" t="str">
        <f ca="1">IFERROR(__xludf.DUMMYFUNCTION("""COMPUTED_VALUE"""),"3 кв.м")</f>
        <v>3 кв.м</v>
      </c>
      <c r="C49" s="8" t="str">
        <f ca="1">IFERROR(__xludf.DUMMYFUNCTION("""COMPUTED_VALUE"""),"кв.м")</f>
        <v>кв.м</v>
      </c>
      <c r="D49" s="7">
        <v>2303</v>
      </c>
      <c r="E49" s="32"/>
    </row>
    <row r="50" spans="1:5" ht="16.5" x14ac:dyDescent="0.2">
      <c r="A50" s="27"/>
      <c r="B50" s="27"/>
      <c r="C50" s="9" t="str">
        <f ca="1">IFERROR(__xludf.DUMMYFUNCTION("""COMPUTED_VALUE"""),"уп.")</f>
        <v>уп.</v>
      </c>
      <c r="D50" s="7">
        <f>D49*3</f>
        <v>6909</v>
      </c>
      <c r="E50" s="32"/>
    </row>
    <row r="51" spans="1:5" ht="16.5" x14ac:dyDescent="0.2">
      <c r="A51" s="26" t="str">
        <f ca="1">IFERROR(__xludf.DUMMYFUNCTION("""COMPUTED_VALUE"""),"Гибкая черепица Döcke PIE EUROPA/ MATRIX/ Зеленый, Коричневый, Красный")</f>
        <v>Гибкая черепица Döcke PIE EUROPA/ MATRIX/ Зеленый, Коричневый, Красный</v>
      </c>
      <c r="B51" s="28" t="str">
        <f ca="1">IFERROR(__xludf.DUMMYFUNCTION("""COMPUTED_VALUE"""),"3 кв.м")</f>
        <v>3 кв.м</v>
      </c>
      <c r="C51" s="8" t="str">
        <f ca="1">IFERROR(__xludf.DUMMYFUNCTION("""COMPUTED_VALUE"""),"кв.м")</f>
        <v>кв.м</v>
      </c>
      <c r="D51" s="7">
        <v>2346</v>
      </c>
      <c r="E51" s="32"/>
    </row>
    <row r="52" spans="1:5" ht="16.5" x14ac:dyDescent="0.2">
      <c r="A52" s="27"/>
      <c r="B52" s="27"/>
      <c r="C52" s="9" t="str">
        <f ca="1">IFERROR(__xludf.DUMMYFUNCTION("""COMPUTED_VALUE"""),"уп.")</f>
        <v>уп.</v>
      </c>
      <c r="D52" s="7">
        <f>D51*3</f>
        <v>7038</v>
      </c>
      <c r="E52" s="32"/>
    </row>
    <row r="53" spans="1:5" ht="16.5" x14ac:dyDescent="0.2">
      <c r="A53" s="26" t="str">
        <f ca="1">IFERROR(__xludf.DUMMYFUNCTION("""COMPUTED_VALUE"""),"Гибкая черепица Döcke PIE EUROPA/ CUPOLA/ Зеленый, Коричневый, Красный")</f>
        <v>Гибкая черепица Döcke PIE EUROPA/ CUPOLA/ Зеленый, Коричневый, Красный</v>
      </c>
      <c r="B53" s="28" t="str">
        <f ca="1">IFERROR(__xludf.DUMMYFUNCTION("""COMPUTED_VALUE"""),"3,1 кв.м")</f>
        <v>3,1 кв.м</v>
      </c>
      <c r="C53" s="8" t="str">
        <f ca="1">IFERROR(__xludf.DUMMYFUNCTION("""COMPUTED_VALUE"""),"кв.м")</f>
        <v>кв.м</v>
      </c>
      <c r="D53" s="7">
        <v>2452</v>
      </c>
      <c r="E53" s="32"/>
    </row>
    <row r="54" spans="1:5" ht="16.5" x14ac:dyDescent="0.2">
      <c r="A54" s="27"/>
      <c r="B54" s="27"/>
      <c r="C54" s="9" t="str">
        <f ca="1">IFERROR(__xludf.DUMMYFUNCTION("""COMPUTED_VALUE"""),"уп.")</f>
        <v>уп.</v>
      </c>
      <c r="D54" s="7">
        <f>D53*3</f>
        <v>7356</v>
      </c>
      <c r="E54" s="32"/>
    </row>
    <row r="55" spans="1:5" ht="16.5" x14ac:dyDescent="0.2">
      <c r="A55" s="26" t="str">
        <f ca="1">IFERROR(__xludf.DUMMYFUNCTION("""COMPUTED_VALUE"""),"Гибкая черепица Döcke PIE EUROPA/ SLATE/ Коричневый, Серый")</f>
        <v>Гибкая черепица Döcke PIE EUROPA/ SLATE/ Коричневый, Серый</v>
      </c>
      <c r="B55" s="28" t="str">
        <f ca="1">IFERROR(__xludf.DUMMYFUNCTION("""COMPUTED_VALUE"""),"3,1 кв.м")</f>
        <v>3,1 кв.м</v>
      </c>
      <c r="C55" s="8" t="str">
        <f ca="1">IFERROR(__xludf.DUMMYFUNCTION("""COMPUTED_VALUE"""),"кв.м")</f>
        <v>кв.м</v>
      </c>
      <c r="D55" s="7">
        <v>2665</v>
      </c>
      <c r="E55" s="32"/>
    </row>
    <row r="56" spans="1:5" ht="16.5" x14ac:dyDescent="0.2">
      <c r="A56" s="27"/>
      <c r="B56" s="27"/>
      <c r="C56" s="9" t="str">
        <f ca="1">IFERROR(__xludf.DUMMYFUNCTION("""COMPUTED_VALUE"""),"уп.")</f>
        <v>уп.</v>
      </c>
      <c r="D56" s="7">
        <f>D55*3</f>
        <v>7995</v>
      </c>
      <c r="E56" s="32"/>
    </row>
    <row r="57" spans="1:5" ht="16.5" x14ac:dyDescent="0.2">
      <c r="A57" s="13"/>
      <c r="B57" s="14"/>
      <c r="C57" s="15"/>
      <c r="D57" s="15"/>
      <c r="E57" s="32"/>
    </row>
    <row r="58" spans="1:5" ht="16.5" x14ac:dyDescent="0.2">
      <c r="A58" s="13"/>
      <c r="B58" s="14"/>
      <c r="C58" s="16"/>
      <c r="D58" s="16"/>
      <c r="E58" s="32"/>
    </row>
    <row r="59" spans="1:5" ht="16.5" x14ac:dyDescent="0.2">
      <c r="A59" s="5" t="str">
        <f ca="1">IFERROR(__xludf.DUMMYFUNCTION("""COMPUTED_VALUE"""),"Черепица Döcke PIE, серия EURASIA")</f>
        <v>Черепица Döcke PIE, серия EURASIA</v>
      </c>
      <c r="B59" s="17"/>
      <c r="C59" s="18"/>
      <c r="D59" s="19"/>
      <c r="E59" s="32"/>
    </row>
    <row r="60" spans="1:5" ht="16.5" x14ac:dyDescent="0.2">
      <c r="A60" s="26" t="str">
        <f ca="1">IFERROR(__xludf.DUMMYFUNCTION("""COMPUTED_VALUE"""),"Гибкая черепица Döcke PIE EURASIA/ ШЕСТИГРАННИК/ Зеленый, Коричневый, Красный, Серый")</f>
        <v>Гибкая черепица Döcke PIE EURASIA/ ШЕСТИГРАННИК/ Зеленый, Коричневый, Красный, Серый</v>
      </c>
      <c r="B60" s="28" t="str">
        <f ca="1">IFERROR(__xludf.DUMMYFUNCTION("""COMPUTED_VALUE"""),"3 кв.м")</f>
        <v>3 кв.м</v>
      </c>
      <c r="C60" s="8" t="str">
        <f ca="1">IFERROR(__xludf.DUMMYFUNCTION("""COMPUTED_VALUE"""),"кв.м")</f>
        <v>кв.м</v>
      </c>
      <c r="D60" s="7">
        <v>1756</v>
      </c>
      <c r="E60" s="32"/>
    </row>
    <row r="61" spans="1:5" ht="16.5" x14ac:dyDescent="0.2">
      <c r="A61" s="27"/>
      <c r="B61" s="27"/>
      <c r="C61" s="9" t="str">
        <f ca="1">IFERROR(__xludf.DUMMYFUNCTION("""COMPUTED_VALUE"""),"уп.")</f>
        <v>уп.</v>
      </c>
      <c r="D61" s="7">
        <f>D60*3</f>
        <v>5268</v>
      </c>
      <c r="E61" s="32"/>
    </row>
    <row r="62" spans="1:5" ht="16.5" x14ac:dyDescent="0.2">
      <c r="A62" s="26" t="str">
        <f ca="1">IFERROR(__xludf.DUMMYFUNCTION("""COMPUTED_VALUE"""),"Гибкая черепица Döcke PIE EURASIA/ ЛАБИРИНТ/ Коричневый, Красный, Серый")</f>
        <v>Гибкая черепица Döcke PIE EURASIA/ ЛАБИРИНТ/ Коричневый, Красный, Серый</v>
      </c>
      <c r="B62" s="28" t="str">
        <f ca="1">IFERROR(__xludf.DUMMYFUNCTION("""COMPUTED_VALUE"""),"3 кв.м")</f>
        <v>3 кв.м</v>
      </c>
      <c r="C62" s="8" t="str">
        <f ca="1">IFERROR(__xludf.DUMMYFUNCTION("""COMPUTED_VALUE"""),"кв.м")</f>
        <v>кв.м</v>
      </c>
      <c r="D62" s="7">
        <v>1756</v>
      </c>
      <c r="E62" s="32"/>
    </row>
    <row r="63" spans="1:5" ht="16.5" x14ac:dyDescent="0.2">
      <c r="A63" s="27"/>
      <c r="B63" s="27"/>
      <c r="C63" s="9" t="str">
        <f ca="1">IFERROR(__xludf.DUMMYFUNCTION("""COMPUTED_VALUE"""),"уп.")</f>
        <v>уп.</v>
      </c>
      <c r="D63" s="7">
        <f>D62*3</f>
        <v>5268</v>
      </c>
      <c r="E63" s="32"/>
    </row>
    <row r="64" spans="1:5" ht="16.5" x14ac:dyDescent="0.25">
      <c r="A64" s="2"/>
      <c r="B64" s="2"/>
      <c r="C64" s="2"/>
      <c r="D64" s="1"/>
      <c r="E64" s="32"/>
    </row>
    <row r="65" spans="1:5" ht="16.5" x14ac:dyDescent="0.25">
      <c r="A65" s="2"/>
      <c r="B65" s="2"/>
      <c r="C65" s="20"/>
      <c r="D65" s="1"/>
      <c r="E65" s="32"/>
    </row>
    <row r="66" spans="1:5" ht="16.5" x14ac:dyDescent="0.25">
      <c r="A66" s="5" t="str">
        <f ca="1">IFERROR(__xludf.DUMMYFUNCTION("""COMPUTED_VALUE"""),"Ендовые ковры Döcke PIE")</f>
        <v>Ендовые ковры Döcke PIE</v>
      </c>
      <c r="B66" s="6"/>
      <c r="C66" s="6"/>
      <c r="D66" s="21"/>
      <c r="E66" s="32"/>
    </row>
    <row r="67" spans="1:5" ht="16.5" x14ac:dyDescent="0.2">
      <c r="A67" s="33" t="str">
        <f ca="1">IFERROR(__xludf.DUMMYFUNCTION("""COMPUTED_VALUE"""),"Ендовый ковер Döcke PIE/ 1000/  Все цвета")</f>
        <v>Ендовый ковер Döcke PIE/ 1000/  Все цвета</v>
      </c>
      <c r="B67" s="28" t="str">
        <f ca="1">IFERROR(__xludf.DUMMYFUNCTION("""COMPUTED_VALUE"""),"10 кв.м")</f>
        <v>10 кв.м</v>
      </c>
      <c r="C67" s="8" t="str">
        <f ca="1">IFERROR(__xludf.DUMMYFUNCTION("""COMPUTED_VALUE"""),"кв.м")</f>
        <v>кв.м</v>
      </c>
      <c r="D67" s="7">
        <v>2628</v>
      </c>
      <c r="E67" s="32"/>
    </row>
    <row r="68" spans="1:5" ht="16.5" x14ac:dyDescent="0.2">
      <c r="A68" s="27"/>
      <c r="B68" s="27"/>
      <c r="C68" s="9" t="str">
        <f ca="1">IFERROR(__xludf.DUMMYFUNCTION("""COMPUTED_VALUE"""),"рул.")</f>
        <v>рул.</v>
      </c>
      <c r="D68" s="7">
        <f>D67*10</f>
        <v>26280</v>
      </c>
      <c r="E68" s="32"/>
    </row>
    <row r="69" spans="1:5" ht="16.5" x14ac:dyDescent="0.25">
      <c r="A69" s="2"/>
      <c r="B69" s="2"/>
      <c r="C69" s="2"/>
      <c r="D69" s="1"/>
      <c r="E69" s="32"/>
    </row>
    <row r="70" spans="1:5" ht="16.5" x14ac:dyDescent="0.25">
      <c r="A70" s="2"/>
      <c r="B70" s="2"/>
      <c r="C70" s="2"/>
      <c r="D70" s="1"/>
      <c r="E70" s="32"/>
    </row>
    <row r="71" spans="1:5" ht="16.5" x14ac:dyDescent="0.25">
      <c r="A71" s="5" t="str">
        <f ca="1">IFERROR(__xludf.DUMMYFUNCTION("""COMPUTED_VALUE"""),"Подкладочные ковры")</f>
        <v>Подкладочные ковры</v>
      </c>
      <c r="B71" s="6"/>
      <c r="C71" s="6"/>
      <c r="D71" s="21"/>
      <c r="E71" s="32"/>
    </row>
    <row r="72" spans="1:5" ht="16.5" x14ac:dyDescent="0.2">
      <c r="A72" s="33" t="str">
        <f ca="1">IFERROR(__xludf.DUMMYFUNCTION("""COMPUTED_VALUE"""),"Подкладочный ковер STANDARD , 15 м")</f>
        <v>Подкладочный ковер STANDARD , 15 м</v>
      </c>
      <c r="B72" s="28" t="str">
        <f ca="1">IFERROR(__xludf.DUMMYFUNCTION("""COMPUTED_VALUE"""),"15 кв.м")</f>
        <v>15 кв.м</v>
      </c>
      <c r="C72" s="8" t="str">
        <f ca="1">IFERROR(__xludf.DUMMYFUNCTION("""COMPUTED_VALUE"""),"кв.м")</f>
        <v>кв.м</v>
      </c>
      <c r="D72" s="7">
        <v>480</v>
      </c>
      <c r="E72" s="32"/>
    </row>
    <row r="73" spans="1:5" ht="16.5" x14ac:dyDescent="0.2">
      <c r="A73" s="27"/>
      <c r="B73" s="27"/>
      <c r="C73" s="9" t="str">
        <f ca="1">IFERROR(__xludf.DUMMYFUNCTION("""COMPUTED_VALUE"""),"рул.")</f>
        <v>рул.</v>
      </c>
      <c r="D73" s="7">
        <f>D72*15</f>
        <v>7200</v>
      </c>
      <c r="E73" s="32"/>
    </row>
    <row r="74" spans="1:5" ht="16.5" x14ac:dyDescent="0.2">
      <c r="A74" s="33" t="str">
        <f ca="1">IFERROR(__xludf.DUMMYFUNCTION("""COMPUTED_VALUE"""),"Подкладочный ковер STANDARD PLUS , 15 м")</f>
        <v>Подкладочный ковер STANDARD PLUS , 15 м</v>
      </c>
      <c r="B74" s="28" t="str">
        <f ca="1">IFERROR(__xludf.DUMMYFUNCTION("""COMPUTED_VALUE"""),"15 кв.м")</f>
        <v>15 кв.м</v>
      </c>
      <c r="C74" s="8" t="str">
        <f ca="1">IFERROR(__xludf.DUMMYFUNCTION("""COMPUTED_VALUE"""),"кв.м")</f>
        <v>кв.м</v>
      </c>
      <c r="D74" s="7">
        <v>505</v>
      </c>
      <c r="E74" s="32"/>
    </row>
    <row r="75" spans="1:5" ht="16.5" x14ac:dyDescent="0.2">
      <c r="A75" s="27"/>
      <c r="B75" s="27"/>
      <c r="C75" s="9" t="str">
        <f ca="1">IFERROR(__xludf.DUMMYFUNCTION("""COMPUTED_VALUE"""),"рул.")</f>
        <v>рул.</v>
      </c>
      <c r="D75" s="7">
        <f>D74*15</f>
        <v>7575</v>
      </c>
      <c r="E75" s="32"/>
    </row>
    <row r="76" spans="1:5" ht="16.5" x14ac:dyDescent="0.2">
      <c r="A76" s="33" t="str">
        <f ca="1">IFERROR(__xludf.DUMMYFUNCTION("""COMPUTED_VALUE"""),"Подкладочный ковер СOMFORT EL, 15 м, SBS модифицированный")</f>
        <v>Подкладочный ковер СOMFORT EL, 15 м, SBS модифицированный</v>
      </c>
      <c r="B76" s="28" t="str">
        <f ca="1">IFERROR(__xludf.DUMMYFUNCTION("""COMPUTED_VALUE"""),"15 кв.м")</f>
        <v>15 кв.м</v>
      </c>
      <c r="C76" s="8" t="str">
        <f ca="1">IFERROR(__xludf.DUMMYFUNCTION("""COMPUTED_VALUE"""),"кв.м")</f>
        <v>кв.м</v>
      </c>
      <c r="D76" s="7">
        <v>505</v>
      </c>
      <c r="E76" s="32"/>
    </row>
    <row r="77" spans="1:5" ht="16.5" x14ac:dyDescent="0.2">
      <c r="A77" s="27"/>
      <c r="B77" s="27"/>
      <c r="C77" s="9" t="str">
        <f ca="1">IFERROR(__xludf.DUMMYFUNCTION("""COMPUTED_VALUE"""),"рул.")</f>
        <v>рул.</v>
      </c>
      <c r="D77" s="7">
        <v>7575</v>
      </c>
      <c r="E77" s="32"/>
    </row>
    <row r="78" spans="1:5" ht="16.5" x14ac:dyDescent="0.2">
      <c r="A78" s="33" t="str">
        <f ca="1">IFERROR(__xludf.DUMMYFUNCTION("""COMPUTED_VALUE"""),"Подкладочный ковер СOMFORT GLASS, 30 м, SBS модифицированный")</f>
        <v>Подкладочный ковер СOMFORT GLASS, 30 м, SBS модифицированный</v>
      </c>
      <c r="B78" s="28" t="str">
        <f ca="1">IFERROR(__xludf.DUMMYFUNCTION("""COMPUTED_VALUE"""),"30 кв.м")</f>
        <v>30 кв.м</v>
      </c>
      <c r="C78" s="8" t="str">
        <f ca="1">IFERROR(__xludf.DUMMYFUNCTION("""COMPUTED_VALUE"""),"кв.м")</f>
        <v>кв.м</v>
      </c>
      <c r="D78" s="7">
        <v>662</v>
      </c>
      <c r="E78" s="32"/>
    </row>
    <row r="79" spans="1:5" ht="16.5" x14ac:dyDescent="0.2">
      <c r="A79" s="27"/>
      <c r="B79" s="27"/>
      <c r="C79" s="9" t="str">
        <f ca="1">IFERROR(__xludf.DUMMYFUNCTION("""COMPUTED_VALUE"""),"рул.")</f>
        <v>рул.</v>
      </c>
      <c r="D79" s="7">
        <f>D78*30</f>
        <v>19860</v>
      </c>
      <c r="E79" s="32"/>
    </row>
    <row r="80" spans="1:5" ht="16.5" x14ac:dyDescent="0.2">
      <c r="A80" s="33" t="str">
        <f ca="1">IFERROR(__xludf.DUMMYFUNCTION("""COMPUTED_VALUE"""),"Подкладочный ковер СOMFORT GLASS, 15 м, SBS модифицированный")</f>
        <v>Подкладочный ковер СOMFORT GLASS, 15 м, SBS модифицированный</v>
      </c>
      <c r="B80" s="28" t="str">
        <f ca="1">IFERROR(__xludf.DUMMYFUNCTION("""COMPUTED_VALUE"""),"15 кв.м")</f>
        <v>15 кв.м</v>
      </c>
      <c r="C80" s="8" t="str">
        <f ca="1">IFERROR(__xludf.DUMMYFUNCTION("""COMPUTED_VALUE"""),"кв.м")</f>
        <v>кв.м</v>
      </c>
      <c r="D80" s="7">
        <v>662</v>
      </c>
      <c r="E80" s="32"/>
    </row>
    <row r="81" spans="1:5" ht="16.5" x14ac:dyDescent="0.2">
      <c r="A81" s="27"/>
      <c r="B81" s="27"/>
      <c r="C81" s="9" t="str">
        <f ca="1">IFERROR(__xludf.DUMMYFUNCTION("""COMPUTED_VALUE"""),"рул.")</f>
        <v>рул.</v>
      </c>
      <c r="D81" s="7">
        <f>D80*15</f>
        <v>9930</v>
      </c>
      <c r="E81" s="32"/>
    </row>
    <row r="82" spans="1:5" ht="16.5" x14ac:dyDescent="0.2">
      <c r="A82" s="33" t="str">
        <f ca="1">IFERROR(__xludf.DUMMYFUNCTION("""COMPUTED_VALUE"""),"Подкладочный ковер СOMFORT, 40 м, SBS модифицированный")</f>
        <v>Подкладочный ковер СOMFORT, 40 м, SBS модифицированный</v>
      </c>
      <c r="B82" s="28" t="str">
        <f ca="1">IFERROR(__xludf.DUMMYFUNCTION("""COMPUTED_VALUE"""),"40 кв.м")</f>
        <v>40 кв.м</v>
      </c>
      <c r="C82" s="8" t="str">
        <f ca="1">IFERROR(__xludf.DUMMYFUNCTION("""COMPUTED_VALUE"""),"кв.м")</f>
        <v>кв.м</v>
      </c>
      <c r="D82" s="7">
        <v>852</v>
      </c>
      <c r="E82" s="32"/>
    </row>
    <row r="83" spans="1:5" ht="16.5" x14ac:dyDescent="0.2">
      <c r="A83" s="27"/>
      <c r="B83" s="27"/>
      <c r="C83" s="9" t="str">
        <f ca="1">IFERROR(__xludf.DUMMYFUNCTION("""COMPUTED_VALUE"""),"рул.")</f>
        <v>рул.</v>
      </c>
      <c r="D83" s="7">
        <f>D82*40</f>
        <v>34080</v>
      </c>
      <c r="E83" s="32"/>
    </row>
    <row r="84" spans="1:5" ht="16.5" x14ac:dyDescent="0.2">
      <c r="A84" s="33" t="str">
        <f ca="1">IFERROR(__xludf.DUMMYFUNCTION("""COMPUTED_VALUE"""),"Подкладочный ковёр FIX GLASS, 30 м, самоклеящийся, SBS модифицированный")</f>
        <v>Подкладочный ковёр FIX GLASS, 30 м, самоклеящийся, SBS модифицированный</v>
      </c>
      <c r="B84" s="28" t="str">
        <f ca="1">IFERROR(__xludf.DUMMYFUNCTION("""COMPUTED_VALUE"""),"30 кв.м")</f>
        <v>30 кв.м</v>
      </c>
      <c r="C84" s="8" t="str">
        <f ca="1">IFERROR(__xludf.DUMMYFUNCTION("""COMPUTED_VALUE"""),"кв.м")</f>
        <v>кв.м</v>
      </c>
      <c r="D84" s="7">
        <v>1230</v>
      </c>
      <c r="E84" s="32"/>
    </row>
    <row r="85" spans="1:5" ht="16.5" x14ac:dyDescent="0.2">
      <c r="A85" s="27"/>
      <c r="B85" s="27"/>
      <c r="C85" s="9" t="str">
        <f ca="1">IFERROR(__xludf.DUMMYFUNCTION("""COMPUTED_VALUE"""),"рул.")</f>
        <v>рул.</v>
      </c>
      <c r="D85" s="7">
        <f>D84*30</f>
        <v>36900</v>
      </c>
      <c r="E85" s="32"/>
    </row>
    <row r="86" spans="1:5" ht="16.5" x14ac:dyDescent="0.25">
      <c r="A86" s="2"/>
      <c r="B86" s="2"/>
      <c r="C86" s="2"/>
      <c r="D86" s="1"/>
      <c r="E86" s="32"/>
    </row>
    <row r="87" spans="1:5" ht="16.5" x14ac:dyDescent="0.25">
      <c r="A87" s="2"/>
      <c r="B87" s="2"/>
      <c r="C87" s="2"/>
      <c r="D87" s="1"/>
      <c r="E87" s="32"/>
    </row>
    <row r="88" spans="1:5" ht="16.5" x14ac:dyDescent="0.25">
      <c r="A88" s="5" t="str">
        <f ca="1">IFERROR(__xludf.DUMMYFUNCTION("""COMPUTED_VALUE"""),"Комплектующие")</f>
        <v>Комплектующие</v>
      </c>
      <c r="B88" s="6"/>
      <c r="C88" s="6"/>
      <c r="D88" s="21"/>
      <c r="E88" s="32"/>
    </row>
    <row r="89" spans="1:5" ht="16.5" x14ac:dyDescent="0.2">
      <c r="A89" s="35" t="str">
        <f ca="1">IFERROR(__xludf.DUMMYFUNCTION("""COMPUTED_VALUE"""),"Мастика для гибкой черепицы")</f>
        <v>Мастика для гибкой черепицы</v>
      </c>
      <c r="B89" s="12" t="str">
        <f ca="1">IFERROR(__xludf.DUMMYFUNCTION("""COMPUTED_VALUE"""),"0,33л")</f>
        <v>0,33л</v>
      </c>
      <c r="C89" s="12" t="str">
        <f ca="1">IFERROR(__xludf.DUMMYFUNCTION("""COMPUTED_VALUE"""),"уп.")</f>
        <v>уп.</v>
      </c>
      <c r="D89" s="7">
        <v>1171</v>
      </c>
      <c r="E89" s="32"/>
    </row>
    <row r="90" spans="1:5" ht="16.5" x14ac:dyDescent="0.2">
      <c r="A90" s="32"/>
      <c r="B90" s="12" t="str">
        <f ca="1">IFERROR(__xludf.DUMMYFUNCTION("""COMPUTED_VALUE"""),"5 л")</f>
        <v>5 л</v>
      </c>
      <c r="C90" s="12" t="str">
        <f ca="1">IFERROR(__xludf.DUMMYFUNCTION("""COMPUTED_VALUE"""),"уп.")</f>
        <v>уп.</v>
      </c>
      <c r="D90" s="7">
        <v>8206</v>
      </c>
      <c r="E90" s="32"/>
    </row>
    <row r="91" spans="1:5" ht="16.5" x14ac:dyDescent="0.2">
      <c r="A91" s="30"/>
      <c r="B91" s="12" t="str">
        <f ca="1">IFERROR(__xludf.DUMMYFUNCTION("""COMPUTED_VALUE"""),"10 л")</f>
        <v>10 л</v>
      </c>
      <c r="C91" s="12" t="str">
        <f ca="1">IFERROR(__xludf.DUMMYFUNCTION("""COMPUTED_VALUE"""),"уп.")</f>
        <v>уп.</v>
      </c>
      <c r="D91" s="7">
        <v>15933</v>
      </c>
      <c r="E91" s="32"/>
    </row>
    <row r="92" spans="1:5" ht="16.5" x14ac:dyDescent="0.2">
      <c r="A92" s="33" t="str">
        <f ca="1">IFERROR(__xludf.DUMMYFUNCTION("""COMPUTED_VALUE"""),"Гвозди кровельные оцинкованные ершённые")</f>
        <v>Гвозди кровельные оцинкованные ершённые</v>
      </c>
      <c r="B92" s="28" t="str">
        <f ca="1">IFERROR(__xludf.DUMMYFUNCTION("""COMPUTED_VALUE"""),"5 кг")</f>
        <v>5 кг</v>
      </c>
      <c r="C92" s="8" t="str">
        <f ca="1">IFERROR(__xludf.DUMMYFUNCTION("""COMPUTED_VALUE"""),"кг.")</f>
        <v>кг.</v>
      </c>
      <c r="D92" s="7">
        <v>1635</v>
      </c>
      <c r="E92" s="32"/>
    </row>
    <row r="93" spans="1:5" ht="16.5" x14ac:dyDescent="0.2">
      <c r="A93" s="27"/>
      <c r="B93" s="27"/>
      <c r="C93" s="9" t="str">
        <f ca="1">IFERROR(__xludf.DUMMYFUNCTION("""COMPUTED_VALUE"""),"уп.")</f>
        <v>уп.</v>
      </c>
      <c r="D93" s="7">
        <f>D92*5</f>
        <v>8175</v>
      </c>
      <c r="E93" s="32"/>
    </row>
    <row r="94" spans="1:5" ht="16.5" x14ac:dyDescent="0.2">
      <c r="A94" s="39" t="str">
        <f ca="1">IFERROR(__xludf.DUMMYFUNCTION("""COMPUTED_VALUE"""),"Снегозадержатели Döcke, цвет ШОКОЛАД")</f>
        <v>Снегозадержатели Döcke, цвет ШОКОЛАД</v>
      </c>
      <c r="B94" s="28" t="str">
        <f ca="1">IFERROR(__xludf.DUMMYFUNCTION("""COMPUTED_VALUE"""),"90 шт.")</f>
        <v>90 шт.</v>
      </c>
      <c r="C94" s="8" t="str">
        <f ca="1">IFERROR(__xludf.DUMMYFUNCTION("""COMPUTED_VALUE"""),"шт.")</f>
        <v>шт.</v>
      </c>
      <c r="D94" s="7">
        <v>373</v>
      </c>
      <c r="E94" s="32"/>
    </row>
    <row r="95" spans="1:5" ht="16.5" x14ac:dyDescent="0.2">
      <c r="A95" s="27"/>
      <c r="B95" s="27"/>
      <c r="C95" s="9" t="str">
        <f ca="1">IFERROR(__xludf.DUMMYFUNCTION("""COMPUTED_VALUE"""),"уп.")</f>
        <v>уп.</v>
      </c>
      <c r="D95" s="7">
        <f>D94*90</f>
        <v>33570</v>
      </c>
      <c r="E95" s="32"/>
    </row>
    <row r="96" spans="1:5" ht="16.5" x14ac:dyDescent="0.2">
      <c r="A96" s="2"/>
      <c r="B96" s="2"/>
      <c r="C96" s="2"/>
      <c r="D96" s="10"/>
      <c r="E96" s="32"/>
    </row>
    <row r="97" spans="1:5" ht="16.5" x14ac:dyDescent="0.25">
      <c r="A97" s="2"/>
      <c r="B97" s="2"/>
      <c r="C97" s="20"/>
      <c r="D97" s="1"/>
      <c r="E97" s="32"/>
    </row>
    <row r="98" spans="1:5" ht="16.5" x14ac:dyDescent="0.25">
      <c r="A98" s="5" t="str">
        <f ca="1">IFERROR(__xludf.DUMMYFUNCTION("""COMPUTED_VALUE"""),"Черепица Döcke PIE, серия BASIC (Остатки)")</f>
        <v>Черепица Döcke PIE, серия BASIC (Остатки)</v>
      </c>
      <c r="B98" s="6"/>
      <c r="C98" s="6"/>
      <c r="D98" s="21"/>
      <c r="E98" s="32"/>
    </row>
    <row r="99" spans="1:5" ht="16.5" x14ac:dyDescent="0.2">
      <c r="A99" s="33" t="str">
        <f ca="1">IFERROR(__xludf.DUMMYFUNCTION("""COMPUTED_VALUE"""),"Гибкая черепица Döcke PIE BASIC/ ШЕСТИГРАННИК/ Зеленый, Коричневый, Красный, Серый")</f>
        <v>Гибкая черепица Döcke PIE BASIC/ ШЕСТИГРАННИК/ Зеленый, Коричневый, Красный, Серый</v>
      </c>
      <c r="B99" s="28" t="str">
        <f ca="1">IFERROR(__xludf.DUMMYFUNCTION("""COMPUTED_VALUE"""),"3 кв.м")</f>
        <v>3 кв.м</v>
      </c>
      <c r="C99" s="8" t="str">
        <f ca="1">IFERROR(__xludf.DUMMYFUNCTION("""COMPUTED_VALUE"""),"кв.м")</f>
        <v>кв.м</v>
      </c>
      <c r="D99" s="7">
        <v>1738</v>
      </c>
      <c r="E99" s="32"/>
    </row>
    <row r="100" spans="1:5" ht="16.5" x14ac:dyDescent="0.2">
      <c r="A100" s="27"/>
      <c r="B100" s="27"/>
      <c r="C100" s="9" t="str">
        <f ca="1">IFERROR(__xludf.DUMMYFUNCTION("""COMPUTED_VALUE"""),"уп.")</f>
        <v>уп.</v>
      </c>
      <c r="D100" s="7">
        <f>D99*3</f>
        <v>5214</v>
      </c>
      <c r="E100" s="32"/>
    </row>
    <row r="101" spans="1:5" ht="16.5" x14ac:dyDescent="0.2">
      <c r="A101" s="33" t="str">
        <f ca="1">IFERROR(__xludf.DUMMYFUNCTION("""COMPUTED_VALUE"""),"Гибкая черепица Döcke PIE BASIC/ ЛАБИРИНТ/ Коричневый, Красный, Серый")</f>
        <v>Гибкая черепица Döcke PIE BASIC/ ЛАБИРИНТ/ Коричневый, Красный, Серый</v>
      </c>
      <c r="B101" s="28" t="str">
        <f ca="1">IFERROR(__xludf.DUMMYFUNCTION("""COMPUTED_VALUE"""),"3 кв.м")</f>
        <v>3 кв.м</v>
      </c>
      <c r="C101" s="8" t="str">
        <f ca="1">IFERROR(__xludf.DUMMYFUNCTION("""COMPUTED_VALUE"""),"кв.м")</f>
        <v>кв.м</v>
      </c>
      <c r="D101" s="7">
        <v>1738</v>
      </c>
      <c r="E101" s="32"/>
    </row>
    <row r="102" spans="1:5" ht="16.5" x14ac:dyDescent="0.2">
      <c r="A102" s="27"/>
      <c r="B102" s="27"/>
      <c r="C102" s="9" t="str">
        <f ca="1">IFERROR(__xludf.DUMMYFUNCTION("""COMPUTED_VALUE"""),"уп.")</f>
        <v>уп.</v>
      </c>
      <c r="D102" s="7">
        <f>D101*3</f>
        <v>5214</v>
      </c>
      <c r="E102" s="30"/>
    </row>
  </sheetData>
  <mergeCells count="74">
    <mergeCell ref="A1:E1"/>
    <mergeCell ref="A82:A83"/>
    <mergeCell ref="B82:B83"/>
    <mergeCell ref="A84:A85"/>
    <mergeCell ref="B84:B85"/>
    <mergeCell ref="C3:C4"/>
    <mergeCell ref="A62:A63"/>
    <mergeCell ref="B62:B63"/>
    <mergeCell ref="A41:A42"/>
    <mergeCell ref="B41:B42"/>
    <mergeCell ref="A43:A45"/>
    <mergeCell ref="A49:A50"/>
    <mergeCell ref="A53:A54"/>
    <mergeCell ref="B53:B54"/>
    <mergeCell ref="A51:A52"/>
    <mergeCell ref="B51:B52"/>
    <mergeCell ref="A89:A91"/>
    <mergeCell ref="A101:A102"/>
    <mergeCell ref="B101:B102"/>
    <mergeCell ref="A3:A4"/>
    <mergeCell ref="B3:B4"/>
    <mergeCell ref="A92:A93"/>
    <mergeCell ref="B92:B93"/>
    <mergeCell ref="A94:A95"/>
    <mergeCell ref="B94:B95"/>
    <mergeCell ref="A99:A100"/>
    <mergeCell ref="B99:B100"/>
    <mergeCell ref="A67:A68"/>
    <mergeCell ref="B67:B68"/>
    <mergeCell ref="A72:A73"/>
    <mergeCell ref="B72:B73"/>
    <mergeCell ref="B49:B50"/>
    <mergeCell ref="A55:A56"/>
    <mergeCell ref="B55:B56"/>
    <mergeCell ref="A60:A61"/>
    <mergeCell ref="B60:B61"/>
    <mergeCell ref="A35:A36"/>
    <mergeCell ref="B35:B36"/>
    <mergeCell ref="A37:A38"/>
    <mergeCell ref="B37:B38"/>
    <mergeCell ref="A39:A40"/>
    <mergeCell ref="B39:B40"/>
    <mergeCell ref="A25:A26"/>
    <mergeCell ref="B25:B26"/>
    <mergeCell ref="A27:A28"/>
    <mergeCell ref="B27:B28"/>
    <mergeCell ref="A29:A31"/>
    <mergeCell ref="A19:A20"/>
    <mergeCell ref="B19:B20"/>
    <mergeCell ref="A21:A22"/>
    <mergeCell ref="B21:B22"/>
    <mergeCell ref="A23:A24"/>
    <mergeCell ref="B23:B24"/>
    <mergeCell ref="A17:A18"/>
    <mergeCell ref="B17:B18"/>
    <mergeCell ref="B11:B12"/>
    <mergeCell ref="A13:A14"/>
    <mergeCell ref="B13:B14"/>
    <mergeCell ref="B2:E2"/>
    <mergeCell ref="A7:A8"/>
    <mergeCell ref="A11:A12"/>
    <mergeCell ref="A15:A16"/>
    <mergeCell ref="B15:B16"/>
    <mergeCell ref="E3:E4"/>
    <mergeCell ref="E5:E102"/>
    <mergeCell ref="B7:B8"/>
    <mergeCell ref="A74:A75"/>
    <mergeCell ref="B74:B75"/>
    <mergeCell ref="A76:A77"/>
    <mergeCell ref="B76:B77"/>
    <mergeCell ref="A78:A79"/>
    <mergeCell ref="B78:B79"/>
    <mergeCell ref="A80:A81"/>
    <mergeCell ref="B80:B81"/>
  </mergeCells>
  <printOptions horizontalCentered="1" gridLines="1"/>
  <pageMargins left="0.7" right="0.7" top="0.75" bottom="0.75" header="0" footer="0"/>
  <pageSetup paperSize="9" pageOrder="overThenDown" orientation="portrait" cellComments="atEnd" r:id="rId1"/>
  <rowBreaks count="1" manualBreakCount="1">
    <brk id="4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Ержан Б. Немеребаев</cp:lastModifiedBy>
  <cp:lastPrinted>2021-04-13T11:46:21Z</cp:lastPrinted>
  <dcterms:modified xsi:type="dcterms:W3CDTF">2021-04-24T09:18:13Z</dcterms:modified>
</cp:coreProperties>
</file>